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Teaching\PSE\112-2\Lecture_Slides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1" l="1"/>
  <c r="W5" i="1"/>
  <c r="U4" i="1"/>
  <c r="U2" i="1"/>
  <c r="AA17" i="1" l="1"/>
  <c r="Y17" i="1"/>
  <c r="Y18" i="1"/>
  <c r="Y11" i="1"/>
  <c r="Y12" i="1"/>
  <c r="Y10" i="1"/>
  <c r="Q17" i="1"/>
  <c r="Q18" i="1"/>
  <c r="Q11" i="1"/>
  <c r="Q12" i="1"/>
  <c r="Q13" i="1"/>
  <c r="Q14" i="1"/>
  <c r="Q10" i="1"/>
  <c r="N22" i="1"/>
  <c r="Q29" i="1"/>
  <c r="Q28" i="1"/>
  <c r="Q27" i="1"/>
  <c r="K15" i="1" s="1"/>
  <c r="P28" i="1"/>
  <c r="P29" i="1"/>
  <c r="P27" i="1"/>
  <c r="O29" i="1"/>
  <c r="O28" i="1"/>
  <c r="O27" i="1"/>
  <c r="K14" i="1" s="1"/>
  <c r="N29" i="1"/>
  <c r="N28" i="1"/>
  <c r="N27" i="1"/>
  <c r="M29" i="1"/>
  <c r="K13" i="1" s="1"/>
  <c r="M28" i="1"/>
  <c r="M27" i="1"/>
  <c r="L29" i="1"/>
  <c r="L28" i="1"/>
  <c r="L27" i="1"/>
  <c r="Q23" i="1"/>
  <c r="K12" i="1" s="1"/>
  <c r="Q24" i="1"/>
  <c r="Q22" i="1"/>
  <c r="P24" i="1"/>
  <c r="P23" i="1"/>
  <c r="P22" i="1"/>
  <c r="O24" i="1"/>
  <c r="O23" i="1"/>
  <c r="O22" i="1"/>
  <c r="K11" i="1" s="1"/>
  <c r="N24" i="1"/>
  <c r="N23" i="1"/>
  <c r="L24" i="1"/>
  <c r="L23" i="1"/>
  <c r="L22" i="1"/>
  <c r="M24" i="1"/>
  <c r="M23" i="1"/>
  <c r="K10" i="1" s="1"/>
  <c r="M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22" i="1"/>
  <c r="J24" i="1"/>
  <c r="J23" i="1"/>
  <c r="J22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L16" i="1"/>
  <c r="P5" i="1"/>
  <c r="P4" i="1"/>
  <c r="P3" i="1"/>
  <c r="O5" i="1"/>
  <c r="O4" i="1"/>
  <c r="O3" i="1"/>
  <c r="N5" i="1"/>
  <c r="N4" i="1"/>
  <c r="N3" i="1"/>
  <c r="M5" i="1"/>
  <c r="M4" i="1"/>
  <c r="M3" i="1"/>
  <c r="L5" i="1"/>
  <c r="L4" i="1"/>
  <c r="L3" i="1"/>
  <c r="K5" i="1"/>
  <c r="K4" i="1"/>
  <c r="K3" i="1"/>
  <c r="H21" i="1"/>
  <c r="M14" i="1" l="1"/>
  <c r="R14" i="1" s="1"/>
  <c r="P14" i="1"/>
  <c r="M15" i="1"/>
  <c r="X11" i="1"/>
  <c r="P11" i="1"/>
  <c r="M11" i="1"/>
  <c r="M12" i="1"/>
  <c r="X12" i="1"/>
  <c r="P12" i="1"/>
  <c r="P13" i="1"/>
  <c r="M13" i="1"/>
  <c r="R13" i="1" s="1"/>
  <c r="M10" i="1"/>
  <c r="P10" i="1"/>
  <c r="X10" i="1"/>
  <c r="K17" i="1"/>
  <c r="Z11" i="1" l="1"/>
  <c r="R11" i="1"/>
  <c r="X18" i="1"/>
  <c r="P18" i="1"/>
  <c r="K16" i="1"/>
  <c r="Z12" i="1"/>
  <c r="R12" i="1"/>
  <c r="Z10" i="1"/>
  <c r="R10" i="1"/>
  <c r="S11" i="1" l="1"/>
  <c r="T11" i="1" s="1"/>
  <c r="S10" i="1"/>
  <c r="T10" i="1" s="1"/>
  <c r="M16" i="1"/>
  <c r="X17" i="1"/>
  <c r="Z17" i="1" s="1"/>
  <c r="AA11" i="1" s="1"/>
  <c r="AB11" i="1" s="1"/>
  <c r="P17" i="1"/>
  <c r="R17" i="1" s="1"/>
  <c r="S12" i="1"/>
  <c r="T12" i="1" s="1"/>
  <c r="AA10" i="1" l="1"/>
  <c r="AB10" i="1" s="1"/>
  <c r="AA12" i="1"/>
  <c r="AB12" i="1" s="1"/>
  <c r="S14" i="1"/>
  <c r="T14" i="1" s="1"/>
  <c r="S13" i="1"/>
  <c r="T13" i="1" s="1"/>
</calcChain>
</file>

<file path=xl/sharedStrings.xml><?xml version="1.0" encoding="utf-8"?>
<sst xmlns="http://schemas.openxmlformats.org/spreadsheetml/2006/main" count="88" uniqueCount="48">
  <si>
    <t>Exp</t>
    <phoneticPr fontId="1" type="noConversion"/>
  </si>
  <si>
    <t>A</t>
  </si>
  <si>
    <t>A</t>
    <phoneticPr fontId="1" type="noConversion"/>
  </si>
  <si>
    <t>B</t>
  </si>
  <si>
    <t>B</t>
    <phoneticPr fontId="1" type="noConversion"/>
  </si>
  <si>
    <t>C</t>
  </si>
  <si>
    <t>C</t>
    <phoneticPr fontId="1" type="noConversion"/>
  </si>
  <si>
    <t>D</t>
  </si>
  <si>
    <t>D</t>
    <phoneticPr fontId="1" type="noConversion"/>
  </si>
  <si>
    <t>E</t>
  </si>
  <si>
    <t>E</t>
    <phoneticPr fontId="1" type="noConversion"/>
  </si>
  <si>
    <t>F</t>
    <phoneticPr fontId="1" type="noConversion"/>
  </si>
  <si>
    <t>Eta_d</t>
    <phoneticPr fontId="1" type="noConversion"/>
  </si>
  <si>
    <t>Factor</t>
  </si>
  <si>
    <t>Factor</t>
    <phoneticPr fontId="1" type="noConversion"/>
  </si>
  <si>
    <t>Level</t>
    <phoneticPr fontId="1" type="noConversion"/>
  </si>
  <si>
    <t>Ave</t>
    <phoneticPr fontId="1" type="noConversion"/>
  </si>
  <si>
    <t>Total</t>
  </si>
  <si>
    <t>Total</t>
    <phoneticPr fontId="1" type="noConversion"/>
  </si>
  <si>
    <t>Others</t>
    <phoneticPr fontId="1" type="noConversion"/>
  </si>
  <si>
    <t>SS</t>
  </si>
  <si>
    <t>SS</t>
    <phoneticPr fontId="1" type="noConversion"/>
  </si>
  <si>
    <t>DOF</t>
  </si>
  <si>
    <t>DOF</t>
    <phoneticPr fontId="1" type="noConversion"/>
  </si>
  <si>
    <t>Var</t>
  </si>
  <si>
    <t>Var</t>
    <phoneticPr fontId="1" type="noConversion"/>
  </si>
  <si>
    <t>Eta_d-ave</t>
    <phoneticPr fontId="1" type="noConversion"/>
  </si>
  <si>
    <t>Effect_A</t>
    <phoneticPr fontId="1" type="noConversion"/>
  </si>
  <si>
    <t>Effect_B</t>
    <phoneticPr fontId="1" type="noConversion"/>
  </si>
  <si>
    <t>Effect_C</t>
    <phoneticPr fontId="1" type="noConversion"/>
  </si>
  <si>
    <t>Effect_D</t>
    <phoneticPr fontId="1" type="noConversion"/>
  </si>
  <si>
    <t>Effect_E</t>
    <phoneticPr fontId="1" type="noConversion"/>
  </si>
  <si>
    <t>Effect_F</t>
    <phoneticPr fontId="1" type="noConversion"/>
  </si>
  <si>
    <t>Error</t>
    <phoneticPr fontId="1" type="noConversion"/>
  </si>
  <si>
    <t>Pooled</t>
    <phoneticPr fontId="1" type="noConversion"/>
  </si>
  <si>
    <t>Significance</t>
    <phoneticPr fontId="1" type="noConversion"/>
  </si>
  <si>
    <t>Confidence (%)</t>
    <phoneticPr fontId="1" type="noConversion"/>
  </si>
  <si>
    <t>No</t>
    <phoneticPr fontId="1" type="noConversion"/>
  </si>
  <si>
    <t>Yes</t>
    <phoneticPr fontId="1" type="noConversion"/>
  </si>
  <si>
    <t>At least 95% confidence</t>
    <phoneticPr fontId="1" type="noConversion"/>
  </si>
  <si>
    <t>Optimal result</t>
    <phoneticPr fontId="1" type="noConversion"/>
  </si>
  <si>
    <t>Predicted</t>
    <phoneticPr fontId="1" type="noConversion"/>
  </si>
  <si>
    <t>Experimental</t>
    <phoneticPr fontId="1" type="noConversion"/>
  </si>
  <si>
    <t>Difference</t>
    <phoneticPr fontId="1" type="noConversion"/>
  </si>
  <si>
    <t>Tolerance</t>
    <phoneticPr fontId="1" type="noConversion"/>
  </si>
  <si>
    <t>Conference level</t>
    <phoneticPr fontId="1" type="noConversion"/>
  </si>
  <si>
    <t>Time repeated for experiments</t>
    <phoneticPr fontId="1" type="noConversion"/>
  </si>
  <si>
    <t>Equivalent 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</si>
</sst>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176" fontId="3" fillId="0" borderId="13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tabSelected="1" topLeftCell="K1" zoomScaleNormal="100" workbookViewId="0">
      <selection activeCell="W5" sqref="W5"/>
    </sheetView>
  </sheetViews>
  <sheetFormatPr defaultRowHeight="16.5" x14ac:dyDescent="0.25"/>
  <cols>
    <col min="1" max="7" width="7.625" customWidth="1"/>
    <col min="8" max="8" width="9.625" customWidth="1"/>
    <col min="9" max="9" width="10.875" bestFit="1" customWidth="1"/>
    <col min="10" max="10" width="11.125" style="1" bestFit="1" customWidth="1"/>
    <col min="11" max="11" width="10.625" bestFit="1" customWidth="1"/>
    <col min="12" max="12" width="9.375" bestFit="1" customWidth="1"/>
    <col min="13" max="13" width="9.5" bestFit="1" customWidth="1"/>
    <col min="14" max="14" width="9.125" bestFit="1" customWidth="1"/>
    <col min="15" max="15" width="8.375" bestFit="1" customWidth="1"/>
    <col min="16" max="16" width="10.625" bestFit="1" customWidth="1"/>
    <col min="17" max="17" width="8.375" bestFit="1" customWidth="1"/>
    <col min="18" max="18" width="9.5" bestFit="1" customWidth="1"/>
    <col min="19" max="19" width="7.25" bestFit="1" customWidth="1"/>
    <col min="20" max="20" width="16.625" bestFit="1" customWidth="1"/>
    <col min="21" max="21" width="18.125" bestFit="1" customWidth="1"/>
    <col min="22" max="22" width="32.625" customWidth="1"/>
    <col min="23" max="23" width="15.25" bestFit="1" customWidth="1"/>
    <col min="24" max="24" width="10.625" bestFit="1" customWidth="1"/>
    <col min="25" max="25" width="5.875" bestFit="1" customWidth="1"/>
    <col min="26" max="26" width="9.5" bestFit="1" customWidth="1"/>
    <col min="27" max="27" width="7.25" bestFit="1" customWidth="1"/>
    <col min="28" max="28" width="16.625" bestFit="1" customWidth="1"/>
    <col min="29" max="29" width="13.25" bestFit="1" customWidth="1"/>
  </cols>
  <sheetData>
    <row r="1" spans="1:29" x14ac:dyDescent="0.25">
      <c r="A1" s="33" t="s">
        <v>0</v>
      </c>
      <c r="B1" s="9" t="s">
        <v>2</v>
      </c>
      <c r="C1" s="9" t="s">
        <v>4</v>
      </c>
      <c r="D1" s="9" t="s">
        <v>6</v>
      </c>
      <c r="E1" s="9" t="s">
        <v>8</v>
      </c>
      <c r="F1" s="9" t="s">
        <v>10</v>
      </c>
      <c r="G1" s="9" t="s">
        <v>11</v>
      </c>
      <c r="H1" s="35" t="s">
        <v>12</v>
      </c>
      <c r="J1" s="33" t="s">
        <v>15</v>
      </c>
      <c r="K1" s="38" t="s">
        <v>14</v>
      </c>
      <c r="L1" s="39"/>
      <c r="M1" s="39"/>
      <c r="N1" s="39"/>
      <c r="O1" s="39"/>
      <c r="P1" s="40"/>
      <c r="T1" s="60"/>
      <c r="U1" s="2" t="s">
        <v>40</v>
      </c>
      <c r="V1" s="60"/>
      <c r="W1" s="60"/>
    </row>
    <row r="2" spans="1:29" x14ac:dyDescent="0.25">
      <c r="A2" s="34"/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8</v>
      </c>
      <c r="H2" s="36"/>
      <c r="J2" s="37"/>
      <c r="K2" s="2" t="s">
        <v>2</v>
      </c>
      <c r="L2" s="2" t="s">
        <v>4</v>
      </c>
      <c r="M2" s="2" t="s">
        <v>6</v>
      </c>
      <c r="N2" s="2" t="s">
        <v>8</v>
      </c>
      <c r="O2" s="2" t="s">
        <v>10</v>
      </c>
      <c r="P2" s="15" t="s">
        <v>11</v>
      </c>
      <c r="T2" s="2" t="s">
        <v>41</v>
      </c>
      <c r="U2" s="4">
        <f>K3+L4+M3-2*H21</f>
        <v>-19.972777777777779</v>
      </c>
      <c r="V2" s="2" t="s">
        <v>45</v>
      </c>
      <c r="W2" s="4">
        <v>0.95</v>
      </c>
    </row>
    <row r="3" spans="1:29" x14ac:dyDescent="0.25">
      <c r="A3" s="10">
        <v>1</v>
      </c>
      <c r="B3" s="3">
        <v>1</v>
      </c>
      <c r="C3" s="3">
        <v>1</v>
      </c>
      <c r="D3" s="3">
        <v>1</v>
      </c>
      <c r="E3" s="3">
        <v>1</v>
      </c>
      <c r="F3" s="3">
        <v>1</v>
      </c>
      <c r="G3" s="3">
        <v>1</v>
      </c>
      <c r="H3" s="11">
        <v>0.51</v>
      </c>
      <c r="J3" s="10">
        <v>1</v>
      </c>
      <c r="K3" s="4">
        <f>AVERAGE(H3,H4,H5,H12,H13,H14)</f>
        <v>-24.22666666666667</v>
      </c>
      <c r="L3" s="4">
        <f>AVERAGE(H3,H6,H9,H12,H15,H18)</f>
        <v>-27.548333333333332</v>
      </c>
      <c r="M3" s="4">
        <f>AVERAGE(H3,H6,H11,H13,H17,H19)</f>
        <v>-39.028333333333336</v>
      </c>
      <c r="N3" s="4">
        <f>AVERAGE(H3,H8,H9,H13,H16,H20)</f>
        <v>-39.203333333333333</v>
      </c>
      <c r="O3" s="4">
        <f>AVERAGE(H3,H8,H10,H14,H15,H19)</f>
        <v>-51.524999999999999</v>
      </c>
      <c r="P3" s="16">
        <f>AVERAGE(H3,H7,H10,H12,H17,H20)</f>
        <v>-45.561666666666667</v>
      </c>
      <c r="T3" s="2" t="s">
        <v>42</v>
      </c>
      <c r="U3" s="4">
        <v>-16.899999999999999</v>
      </c>
      <c r="V3" s="2" t="s">
        <v>46</v>
      </c>
      <c r="W3" s="2">
        <v>2</v>
      </c>
    </row>
    <row r="4" spans="1:29" x14ac:dyDescent="0.25">
      <c r="A4" s="10">
        <v>2</v>
      </c>
      <c r="B4" s="3">
        <v>1</v>
      </c>
      <c r="C4" s="3">
        <v>2</v>
      </c>
      <c r="D4" s="3">
        <v>2</v>
      </c>
      <c r="E4" s="3">
        <v>2</v>
      </c>
      <c r="F4" s="3">
        <v>2</v>
      </c>
      <c r="G4" s="3">
        <v>2</v>
      </c>
      <c r="H4" s="11">
        <v>-37.299999999999997</v>
      </c>
      <c r="J4" s="10">
        <v>2</v>
      </c>
      <c r="K4" s="4">
        <f>AVERAGE(H6,H7,H8,H15,H16,H17)</f>
        <v>-50.104999999999997</v>
      </c>
      <c r="L4" s="4">
        <f>AVERAGE(H4,H7,H10,H13,H16,H19)</f>
        <v>-47.443333333333335</v>
      </c>
      <c r="M4" s="4">
        <f>AVERAGE(H4,H7,H9,H14,H15,H20)</f>
        <v>-55.991666666666667</v>
      </c>
      <c r="N4" s="4">
        <f>AVERAGE(H4,H6,H10,H14,H17,H18)</f>
        <v>-46.848333333333329</v>
      </c>
      <c r="O4" s="4">
        <f>AVERAGE(H4,H6,H11,H12,H16,H20)</f>
        <v>-40.536666666666669</v>
      </c>
      <c r="P4" s="16">
        <f>AVERAGE(H4,H8,H11,H13,H15,H18)</f>
        <v>-41.575000000000003</v>
      </c>
      <c r="T4" s="2" t="s">
        <v>43</v>
      </c>
      <c r="U4" s="4">
        <f>U2-U3</f>
        <v>-3.0727777777777803</v>
      </c>
      <c r="V4" s="2" t="s">
        <v>47</v>
      </c>
      <c r="W4" s="2">
        <f>(1/6+1/6+1/6-2/18)^-1</f>
        <v>2.5714285714285712</v>
      </c>
    </row>
    <row r="5" spans="1:29" ht="17.25" thickBot="1" x14ac:dyDescent="0.3">
      <c r="A5" s="10">
        <v>3</v>
      </c>
      <c r="B5" s="3">
        <v>1</v>
      </c>
      <c r="C5" s="3">
        <v>3</v>
      </c>
      <c r="D5" s="3">
        <v>3</v>
      </c>
      <c r="E5" s="3">
        <v>3</v>
      </c>
      <c r="F5" s="3">
        <v>3</v>
      </c>
      <c r="G5" s="3">
        <v>3</v>
      </c>
      <c r="H5" s="11">
        <v>-45.17</v>
      </c>
      <c r="J5" s="12">
        <v>3</v>
      </c>
      <c r="K5" s="17">
        <f>AVERAGE(H9,H10,H11,H18,H19,H20)</f>
        <v>-61.756666666666668</v>
      </c>
      <c r="L5" s="17">
        <f>AVERAGE(H5,H8,H11,H14,H17,H20)</f>
        <v>-61.096666666666671</v>
      </c>
      <c r="M5" s="17">
        <f>AVERAGE(H5,H8,H10,H12,H16,H18)</f>
        <v>-41.068333333333335</v>
      </c>
      <c r="N5" s="17">
        <f>AVERAGE(H5,H7,H11,H12,H15,H19)</f>
        <v>-50.036666666666669</v>
      </c>
      <c r="O5" s="17">
        <f>AVERAGE(H5,H7,H9,H13,H17,H18)</f>
        <v>-44.026666666666671</v>
      </c>
      <c r="P5" s="18">
        <f>AVERAGE(H5,H6,H9,H14,H16,H19)</f>
        <v>-48.951666666666661</v>
      </c>
      <c r="T5" s="60"/>
      <c r="U5" s="60"/>
      <c r="V5" s="2" t="s">
        <v>44</v>
      </c>
      <c r="W5" s="2">
        <f>SQRT(AA17^2/W4+AA17^2/W3)*TINV(1-W2,Y17)</f>
        <v>22.719998985045748</v>
      </c>
    </row>
    <row r="6" spans="1:29" x14ac:dyDescent="0.25">
      <c r="A6" s="10">
        <v>4</v>
      </c>
      <c r="B6" s="3">
        <v>2</v>
      </c>
      <c r="C6" s="3">
        <v>1</v>
      </c>
      <c r="D6" s="3">
        <v>1</v>
      </c>
      <c r="E6" s="3">
        <v>2</v>
      </c>
      <c r="F6" s="3">
        <v>2</v>
      </c>
      <c r="G6" s="3">
        <v>3</v>
      </c>
      <c r="H6" s="11">
        <v>-25.76</v>
      </c>
      <c r="K6" s="1"/>
      <c r="L6" s="1"/>
      <c r="M6" s="1"/>
    </row>
    <row r="7" spans="1:29" x14ac:dyDescent="0.25">
      <c r="A7" s="10">
        <v>5</v>
      </c>
      <c r="B7" s="3">
        <v>2</v>
      </c>
      <c r="C7" s="3">
        <v>2</v>
      </c>
      <c r="D7" s="3">
        <v>2</v>
      </c>
      <c r="E7" s="3">
        <v>3</v>
      </c>
      <c r="F7" s="3">
        <v>3</v>
      </c>
      <c r="G7" s="3">
        <v>1</v>
      </c>
      <c r="H7" s="11">
        <v>-62.54</v>
      </c>
      <c r="K7" s="1"/>
      <c r="L7" s="1"/>
      <c r="M7" s="1"/>
    </row>
    <row r="8" spans="1:29" ht="17.25" thickBot="1" x14ac:dyDescent="0.3">
      <c r="A8" s="10">
        <v>6</v>
      </c>
      <c r="B8" s="3">
        <v>2</v>
      </c>
      <c r="C8" s="3">
        <v>3</v>
      </c>
      <c r="D8" s="3">
        <v>3</v>
      </c>
      <c r="E8" s="3">
        <v>1</v>
      </c>
      <c r="F8" s="3">
        <v>1</v>
      </c>
      <c r="G8" s="3">
        <v>2</v>
      </c>
      <c r="H8" s="11">
        <v>-62.23</v>
      </c>
      <c r="K8" s="1"/>
      <c r="L8" s="1"/>
      <c r="M8" s="1"/>
    </row>
    <row r="9" spans="1:29" x14ac:dyDescent="0.25">
      <c r="A9" s="10">
        <v>7</v>
      </c>
      <c r="B9" s="3">
        <v>3</v>
      </c>
      <c r="C9" s="3">
        <v>1</v>
      </c>
      <c r="D9" s="3">
        <v>2</v>
      </c>
      <c r="E9" s="3">
        <v>1</v>
      </c>
      <c r="F9" s="3">
        <v>3</v>
      </c>
      <c r="G9" s="3">
        <v>3</v>
      </c>
      <c r="H9" s="11">
        <v>-59.88</v>
      </c>
      <c r="J9" s="8" t="s">
        <v>14</v>
      </c>
      <c r="K9" s="9" t="s">
        <v>21</v>
      </c>
      <c r="L9" s="9" t="s">
        <v>23</v>
      </c>
      <c r="M9" s="19" t="s">
        <v>25</v>
      </c>
      <c r="O9" s="25" t="s">
        <v>13</v>
      </c>
      <c r="P9" s="26" t="s">
        <v>20</v>
      </c>
      <c r="Q9" s="26" t="s">
        <v>22</v>
      </c>
      <c r="R9" s="26" t="s">
        <v>24</v>
      </c>
      <c r="S9" s="26" t="s">
        <v>11</v>
      </c>
      <c r="T9" s="26" t="s">
        <v>36</v>
      </c>
      <c r="U9" s="27" t="s">
        <v>35</v>
      </c>
      <c r="W9" s="25" t="s">
        <v>13</v>
      </c>
      <c r="X9" s="26" t="s">
        <v>20</v>
      </c>
      <c r="Y9" s="26" t="s">
        <v>22</v>
      </c>
      <c r="Z9" s="26" t="s">
        <v>24</v>
      </c>
      <c r="AA9" s="26" t="s">
        <v>11</v>
      </c>
      <c r="AB9" s="26" t="s">
        <v>36</v>
      </c>
      <c r="AC9" s="27" t="s">
        <v>35</v>
      </c>
    </row>
    <row r="10" spans="1:29" x14ac:dyDescent="0.25">
      <c r="A10" s="10">
        <v>8</v>
      </c>
      <c r="B10" s="3">
        <v>3</v>
      </c>
      <c r="C10" s="3">
        <v>2</v>
      </c>
      <c r="D10" s="3">
        <v>3</v>
      </c>
      <c r="E10" s="3">
        <v>2</v>
      </c>
      <c r="F10" s="3">
        <v>1</v>
      </c>
      <c r="G10" s="3">
        <v>1</v>
      </c>
      <c r="H10" s="11">
        <v>-71.69</v>
      </c>
      <c r="J10" s="10" t="s">
        <v>2</v>
      </c>
      <c r="K10" s="6">
        <f>SUM(M22:M24)*6</f>
        <v>4427.9007444444433</v>
      </c>
      <c r="L10" s="2">
        <v>2</v>
      </c>
      <c r="M10" s="11">
        <f>K10/L10</f>
        <v>2213.9503722222216</v>
      </c>
      <c r="O10" s="28" t="s">
        <v>1</v>
      </c>
      <c r="P10" s="22">
        <f>K10</f>
        <v>4427.9007444444433</v>
      </c>
      <c r="Q10" s="23">
        <f>L10</f>
        <v>2</v>
      </c>
      <c r="R10" s="22">
        <f>M10</f>
        <v>2213.9503722222216</v>
      </c>
      <c r="S10" s="22">
        <f>R10/R$17</f>
        <v>27.265315260735033</v>
      </c>
      <c r="T10" s="24">
        <f>(1-FDIST(S10,Q10,Q$17))*100</f>
        <v>99.950338096580438</v>
      </c>
      <c r="U10" s="29" t="s">
        <v>38</v>
      </c>
      <c r="W10" s="28" t="s">
        <v>1</v>
      </c>
      <c r="X10" s="22">
        <f>K10</f>
        <v>4427.9007444444433</v>
      </c>
      <c r="Y10" s="23">
        <f>L10</f>
        <v>2</v>
      </c>
      <c r="Z10" s="22">
        <f>M10</f>
        <v>2213.9503722222216</v>
      </c>
      <c r="AA10" s="22">
        <f>Z10/Z$17</f>
        <v>18.468557359068711</v>
      </c>
      <c r="AB10" s="24">
        <f>(1-FDIST(AA10,Y10,Y$17))*100</f>
        <v>99.969523550592569</v>
      </c>
      <c r="AC10" s="29" t="s">
        <v>38</v>
      </c>
    </row>
    <row r="11" spans="1:29" x14ac:dyDescent="0.25">
      <c r="A11" s="10">
        <v>9</v>
      </c>
      <c r="B11" s="3">
        <v>3</v>
      </c>
      <c r="C11" s="3">
        <v>3</v>
      </c>
      <c r="D11" s="3">
        <v>1</v>
      </c>
      <c r="E11" s="3">
        <v>3</v>
      </c>
      <c r="F11" s="3">
        <v>2</v>
      </c>
      <c r="G11" s="3">
        <v>2</v>
      </c>
      <c r="H11" s="11">
        <v>-68.150000000000006</v>
      </c>
      <c r="J11" s="10" t="s">
        <v>4</v>
      </c>
      <c r="K11" s="6">
        <f>SUM(O22:O24)*6</f>
        <v>3415.4304111111123</v>
      </c>
      <c r="L11" s="2">
        <v>2</v>
      </c>
      <c r="M11" s="11">
        <f t="shared" ref="M11:M15" si="0">K11/L11</f>
        <v>1707.7152055555562</v>
      </c>
      <c r="O11" s="28" t="s">
        <v>3</v>
      </c>
      <c r="P11" s="22">
        <f t="shared" ref="P11:P14" si="1">K11</f>
        <v>3415.4304111111123</v>
      </c>
      <c r="Q11" s="23">
        <f t="shared" ref="Q11:Q14" si="2">L11</f>
        <v>2</v>
      </c>
      <c r="R11" s="22">
        <f t="shared" ref="R11:R14" si="3">M11</f>
        <v>1707.7152055555562</v>
      </c>
      <c r="S11" s="22">
        <f>R11/R$17</f>
        <v>21.030911098647536</v>
      </c>
      <c r="T11" s="24">
        <f>(1-FDIST(S11,Q11,Q$17))*100</f>
        <v>99.890291499223679</v>
      </c>
      <c r="U11" s="29" t="s">
        <v>38</v>
      </c>
      <c r="W11" s="28" t="s">
        <v>3</v>
      </c>
      <c r="X11" s="22">
        <f t="shared" ref="X11:X12" si="4">K11</f>
        <v>3415.4304111111123</v>
      </c>
      <c r="Y11" s="23">
        <f t="shared" ref="Y11:Y12" si="5">L11</f>
        <v>2</v>
      </c>
      <c r="Z11" s="22">
        <f t="shared" ref="Z11:Z12" si="6">M11</f>
        <v>1707.7152055555562</v>
      </c>
      <c r="AA11" s="22">
        <f t="shared" ref="AA11:AA12" si="7">Z11/Z$17</f>
        <v>14.245593136353703</v>
      </c>
      <c r="AB11" s="24">
        <f>(1-FDIST(AA11,Y11,Y$17))*100</f>
        <v>99.911507028156677</v>
      </c>
      <c r="AC11" s="29" t="s">
        <v>38</v>
      </c>
    </row>
    <row r="12" spans="1:29" x14ac:dyDescent="0.25">
      <c r="A12" s="10">
        <v>10</v>
      </c>
      <c r="B12" s="3">
        <v>1</v>
      </c>
      <c r="C12" s="3">
        <v>1</v>
      </c>
      <c r="D12" s="3">
        <v>3</v>
      </c>
      <c r="E12" s="3">
        <v>3</v>
      </c>
      <c r="F12" s="3">
        <v>2</v>
      </c>
      <c r="G12" s="3">
        <v>1</v>
      </c>
      <c r="H12" s="11">
        <v>-3.47</v>
      </c>
      <c r="J12" s="10" t="s">
        <v>6</v>
      </c>
      <c r="K12" s="6">
        <f>SUM(Q22:Q24)*6</f>
        <v>1029.2443111111108</v>
      </c>
      <c r="L12" s="2">
        <v>2</v>
      </c>
      <c r="M12" s="11">
        <f t="shared" si="0"/>
        <v>514.62215555555542</v>
      </c>
      <c r="O12" s="28" t="s">
        <v>5</v>
      </c>
      <c r="P12" s="22">
        <f t="shared" si="1"/>
        <v>1029.2443111111108</v>
      </c>
      <c r="Q12" s="23">
        <f t="shared" si="2"/>
        <v>2</v>
      </c>
      <c r="R12" s="22">
        <f t="shared" si="3"/>
        <v>514.62215555555542</v>
      </c>
      <c r="S12" s="22">
        <f>R12/R$17</f>
        <v>6.337691886606061</v>
      </c>
      <c r="T12" s="24">
        <f>(1-FDIST(S12,Q12,Q$17))*100</f>
        <v>97.3139635762778</v>
      </c>
      <c r="U12" s="29" t="s">
        <v>38</v>
      </c>
      <c r="W12" s="28" t="s">
        <v>5</v>
      </c>
      <c r="X12" s="22">
        <f t="shared" si="4"/>
        <v>1029.2443111111108</v>
      </c>
      <c r="Y12" s="23">
        <f t="shared" si="5"/>
        <v>2</v>
      </c>
      <c r="Z12" s="22">
        <f t="shared" si="6"/>
        <v>514.62215555555542</v>
      </c>
      <c r="AA12" s="22">
        <f t="shared" si="7"/>
        <v>4.2929276633177285</v>
      </c>
      <c r="AB12" s="24">
        <f>(1-FDIST(AA12,Y12,Y$17))*100</f>
        <v>95.812297837812693</v>
      </c>
      <c r="AC12" s="29" t="s">
        <v>38</v>
      </c>
    </row>
    <row r="13" spans="1:29" x14ac:dyDescent="0.25">
      <c r="A13" s="10">
        <v>11</v>
      </c>
      <c r="B13" s="3">
        <v>1</v>
      </c>
      <c r="C13" s="3">
        <v>2</v>
      </c>
      <c r="D13" s="3">
        <v>1</v>
      </c>
      <c r="E13" s="3">
        <v>1</v>
      </c>
      <c r="F13" s="3">
        <v>3</v>
      </c>
      <c r="G13" s="3">
        <v>2</v>
      </c>
      <c r="H13" s="11">
        <v>-5.08</v>
      </c>
      <c r="J13" s="10" t="s">
        <v>8</v>
      </c>
      <c r="K13" s="6">
        <f>SUM(M27:M29)*6</f>
        <v>371.94521111111112</v>
      </c>
      <c r="L13" s="2">
        <v>2</v>
      </c>
      <c r="M13" s="11">
        <f t="shared" si="0"/>
        <v>185.97260555555556</v>
      </c>
      <c r="O13" s="28" t="s">
        <v>7</v>
      </c>
      <c r="P13" s="22">
        <f t="shared" si="1"/>
        <v>371.94521111111112</v>
      </c>
      <c r="Q13" s="23">
        <f t="shared" si="2"/>
        <v>2</v>
      </c>
      <c r="R13" s="22">
        <f t="shared" si="3"/>
        <v>185.97260555555556</v>
      </c>
      <c r="S13" s="22">
        <f>R13/R$17</f>
        <v>2.2902960174500211</v>
      </c>
      <c r="T13" s="24">
        <f>(1-FDIST(S13,Q13,Q$17))*100</f>
        <v>82.829399982101961</v>
      </c>
      <c r="U13" s="29" t="s">
        <v>37</v>
      </c>
      <c r="W13" s="28" t="s">
        <v>7</v>
      </c>
      <c r="X13" s="41" t="s">
        <v>34</v>
      </c>
      <c r="Y13" s="42"/>
      <c r="Z13" s="42"/>
      <c r="AA13" s="42"/>
      <c r="AB13" s="42"/>
      <c r="AC13" s="49"/>
    </row>
    <row r="14" spans="1:29" x14ac:dyDescent="0.25">
      <c r="A14" s="10">
        <v>12</v>
      </c>
      <c r="B14" s="3">
        <v>1</v>
      </c>
      <c r="C14" s="3">
        <v>3</v>
      </c>
      <c r="D14" s="3">
        <v>2</v>
      </c>
      <c r="E14" s="3">
        <v>2</v>
      </c>
      <c r="F14" s="3">
        <v>1</v>
      </c>
      <c r="G14" s="3">
        <v>3</v>
      </c>
      <c r="H14" s="11">
        <v>-54.85</v>
      </c>
      <c r="J14" s="10" t="s">
        <v>10</v>
      </c>
      <c r="K14" s="6">
        <f>SUM(O27:O29)*6</f>
        <v>378.29714444444414</v>
      </c>
      <c r="L14" s="2">
        <v>2</v>
      </c>
      <c r="M14" s="11">
        <f t="shared" si="0"/>
        <v>189.14857222222207</v>
      </c>
      <c r="O14" s="28" t="s">
        <v>9</v>
      </c>
      <c r="P14" s="22">
        <f t="shared" si="1"/>
        <v>378.29714444444414</v>
      </c>
      <c r="Q14" s="23">
        <f t="shared" si="2"/>
        <v>2</v>
      </c>
      <c r="R14" s="22">
        <f t="shared" si="3"/>
        <v>189.14857222222207</v>
      </c>
      <c r="S14" s="22">
        <f>R14/R$17</f>
        <v>2.3294087877770862</v>
      </c>
      <c r="T14" s="24">
        <f>(1-FDIST(S14,Q14,Q$17))*100</f>
        <v>83.229254611151802</v>
      </c>
      <c r="U14" s="29" t="s">
        <v>37</v>
      </c>
      <c r="W14" s="28" t="s">
        <v>9</v>
      </c>
      <c r="X14" s="50"/>
      <c r="Y14" s="51"/>
      <c r="Z14" s="51"/>
      <c r="AA14" s="51"/>
      <c r="AB14" s="51"/>
      <c r="AC14" s="52"/>
    </row>
    <row r="15" spans="1:29" x14ac:dyDescent="0.25">
      <c r="A15" s="10">
        <v>13</v>
      </c>
      <c r="B15" s="3">
        <v>2</v>
      </c>
      <c r="C15" s="3">
        <v>1</v>
      </c>
      <c r="D15" s="3">
        <v>2</v>
      </c>
      <c r="E15" s="3">
        <v>3</v>
      </c>
      <c r="F15" s="3">
        <v>1</v>
      </c>
      <c r="G15" s="3">
        <v>2</v>
      </c>
      <c r="H15" s="11">
        <v>-49.38</v>
      </c>
      <c r="J15" s="10" t="s">
        <v>11</v>
      </c>
      <c r="K15" s="6">
        <f>SUM(Q27:Q29)*6</f>
        <v>163.60164444444408</v>
      </c>
      <c r="L15" s="2">
        <v>2</v>
      </c>
      <c r="M15" s="11">
        <f t="shared" si="0"/>
        <v>81.800822222222038</v>
      </c>
      <c r="O15" s="28" t="s">
        <v>11</v>
      </c>
      <c r="P15" s="41" t="s">
        <v>34</v>
      </c>
      <c r="Q15" s="42"/>
      <c r="R15" s="42"/>
      <c r="S15" s="43"/>
      <c r="T15" s="43"/>
      <c r="U15" s="44"/>
      <c r="W15" s="28" t="s">
        <v>11</v>
      </c>
      <c r="X15" s="50"/>
      <c r="Y15" s="51"/>
      <c r="Z15" s="51"/>
      <c r="AA15" s="51"/>
      <c r="AB15" s="51"/>
      <c r="AC15" s="52"/>
    </row>
    <row r="16" spans="1:29" x14ac:dyDescent="0.25">
      <c r="A16" s="10">
        <v>14</v>
      </c>
      <c r="B16" s="3">
        <v>2</v>
      </c>
      <c r="C16" s="3">
        <v>2</v>
      </c>
      <c r="D16" s="3">
        <v>3</v>
      </c>
      <c r="E16" s="3">
        <v>1</v>
      </c>
      <c r="F16" s="3">
        <v>2</v>
      </c>
      <c r="G16" s="3">
        <v>3</v>
      </c>
      <c r="H16" s="11">
        <v>-36.54</v>
      </c>
      <c r="J16" s="10" t="s">
        <v>19</v>
      </c>
      <c r="K16" s="6">
        <f>K17-SUM(K10:K15)</f>
        <v>404.80009444444477</v>
      </c>
      <c r="L16" s="2">
        <f>L17-SUM(L10:L15)</f>
        <v>5</v>
      </c>
      <c r="M16" s="11">
        <f>K16/L16</f>
        <v>80.960018888888953</v>
      </c>
      <c r="O16" s="28" t="s">
        <v>19</v>
      </c>
      <c r="P16" s="45"/>
      <c r="Q16" s="46"/>
      <c r="R16" s="46"/>
      <c r="S16" s="47"/>
      <c r="T16" s="47"/>
      <c r="U16" s="48"/>
      <c r="W16" s="28" t="s">
        <v>19</v>
      </c>
      <c r="X16" s="45"/>
      <c r="Y16" s="46"/>
      <c r="Z16" s="46"/>
      <c r="AA16" s="46"/>
      <c r="AB16" s="46"/>
      <c r="AC16" s="53"/>
    </row>
    <row r="17" spans="1:29" ht="17.25" thickBot="1" x14ac:dyDescent="0.3">
      <c r="A17" s="10">
        <v>15</v>
      </c>
      <c r="B17" s="3">
        <v>2</v>
      </c>
      <c r="C17" s="3">
        <v>3</v>
      </c>
      <c r="D17" s="3">
        <v>1</v>
      </c>
      <c r="E17" s="3">
        <v>2</v>
      </c>
      <c r="F17" s="3">
        <v>3</v>
      </c>
      <c r="G17" s="3">
        <v>1</v>
      </c>
      <c r="H17" s="11">
        <v>-64.180000000000007</v>
      </c>
      <c r="J17" s="12" t="s">
        <v>18</v>
      </c>
      <c r="K17" s="21">
        <f>SUM(K22:K39)</f>
        <v>10191.219561111113</v>
      </c>
      <c r="L17" s="20">
        <v>17</v>
      </c>
      <c r="M17" s="14"/>
      <c r="O17" s="28" t="s">
        <v>33</v>
      </c>
      <c r="P17" s="22">
        <f>SUM(K15:K16)</f>
        <v>568.40173888888887</v>
      </c>
      <c r="Q17" s="23">
        <f>SUM(L15:L16)</f>
        <v>7</v>
      </c>
      <c r="R17" s="24">
        <f>P17/Q17</f>
        <v>81.200248412698414</v>
      </c>
      <c r="S17" s="54"/>
      <c r="T17" s="55"/>
      <c r="U17" s="56"/>
      <c r="W17" s="28" t="s">
        <v>33</v>
      </c>
      <c r="X17" s="22">
        <f>SUM(K13:K16)</f>
        <v>1318.6440944444441</v>
      </c>
      <c r="Y17" s="23">
        <f>SUM(L13:L16)</f>
        <v>11</v>
      </c>
      <c r="Z17" s="24">
        <f>X17/Y17</f>
        <v>119.87673585858583</v>
      </c>
      <c r="AA17" s="54">
        <f>SQRT(Z17)</f>
        <v>10.948823491982408</v>
      </c>
      <c r="AB17" s="55"/>
      <c r="AC17" s="56"/>
    </row>
    <row r="18" spans="1:29" ht="17.25" thickBot="1" x14ac:dyDescent="0.3">
      <c r="A18" s="10">
        <v>16</v>
      </c>
      <c r="B18" s="3">
        <v>3</v>
      </c>
      <c r="C18" s="3">
        <v>1</v>
      </c>
      <c r="D18" s="3">
        <v>3</v>
      </c>
      <c r="E18" s="3">
        <v>2</v>
      </c>
      <c r="F18" s="3">
        <v>3</v>
      </c>
      <c r="G18" s="3">
        <v>2</v>
      </c>
      <c r="H18" s="11">
        <v>-27.31</v>
      </c>
      <c r="O18" s="30" t="s">
        <v>17</v>
      </c>
      <c r="P18" s="31">
        <f>K17</f>
        <v>10191.219561111113</v>
      </c>
      <c r="Q18" s="32">
        <f>L17</f>
        <v>17</v>
      </c>
      <c r="R18" s="57" t="s">
        <v>39</v>
      </c>
      <c r="S18" s="58"/>
      <c r="T18" s="58"/>
      <c r="U18" s="59"/>
      <c r="W18" s="30" t="s">
        <v>17</v>
      </c>
      <c r="X18" s="31">
        <f>K17</f>
        <v>10191.219561111113</v>
      </c>
      <c r="Y18" s="32">
        <f>L17</f>
        <v>17</v>
      </c>
      <c r="Z18" s="57" t="s">
        <v>39</v>
      </c>
      <c r="AA18" s="58"/>
      <c r="AB18" s="58"/>
      <c r="AC18" s="59"/>
    </row>
    <row r="19" spans="1:29" x14ac:dyDescent="0.25">
      <c r="A19" s="10">
        <v>17</v>
      </c>
      <c r="B19" s="3">
        <v>3</v>
      </c>
      <c r="C19" s="3">
        <v>2</v>
      </c>
      <c r="D19" s="3">
        <v>1</v>
      </c>
      <c r="E19" s="3">
        <v>3</v>
      </c>
      <c r="F19" s="3">
        <v>1</v>
      </c>
      <c r="G19" s="3">
        <v>3</v>
      </c>
      <c r="H19" s="11">
        <v>-71.510000000000005</v>
      </c>
    </row>
    <row r="20" spans="1:29" ht="17.25" thickBot="1" x14ac:dyDescent="0.3">
      <c r="A20" s="12">
        <v>18</v>
      </c>
      <c r="B20" s="13">
        <v>3</v>
      </c>
      <c r="C20" s="13">
        <v>3</v>
      </c>
      <c r="D20" s="13">
        <v>2</v>
      </c>
      <c r="E20" s="13">
        <v>1</v>
      </c>
      <c r="F20" s="13">
        <v>2</v>
      </c>
      <c r="G20" s="13">
        <v>1</v>
      </c>
      <c r="H20" s="14">
        <v>-72</v>
      </c>
    </row>
    <row r="21" spans="1:29" x14ac:dyDescent="0.25">
      <c r="A21" s="1"/>
      <c r="B21" s="1"/>
      <c r="C21" s="1"/>
      <c r="D21" s="1"/>
      <c r="E21" s="1"/>
      <c r="F21" s="1"/>
      <c r="G21" s="1" t="s">
        <v>16</v>
      </c>
      <c r="H21" s="7">
        <f>AVERAGE(H3:H20)</f>
        <v>-45.362777777777779</v>
      </c>
      <c r="J21" s="1" t="s">
        <v>26</v>
      </c>
      <c r="K21" s="5"/>
      <c r="L21" s="1" t="s">
        <v>27</v>
      </c>
      <c r="N21" s="1" t="s">
        <v>28</v>
      </c>
      <c r="P21" s="1" t="s">
        <v>29</v>
      </c>
    </row>
    <row r="22" spans="1:29" x14ac:dyDescent="0.25">
      <c r="J22" s="7">
        <f t="shared" ref="J22:J39" si="8">(H3-H$21)</f>
        <v>45.872777777777777</v>
      </c>
      <c r="K22" s="7">
        <f>J22^2</f>
        <v>2104.3117410493828</v>
      </c>
      <c r="L22" s="7">
        <f>K3-H$21</f>
        <v>21.136111111111109</v>
      </c>
      <c r="M22" s="7">
        <f>L22^2</f>
        <v>446.73519290123448</v>
      </c>
      <c r="N22" s="7">
        <f>L3-H$21</f>
        <v>17.814444444444447</v>
      </c>
      <c r="O22" s="7">
        <f>N22^2</f>
        <v>317.35443086419764</v>
      </c>
      <c r="P22" s="7">
        <f>M3-H$21</f>
        <v>6.3344444444444434</v>
      </c>
      <c r="Q22" s="7">
        <f>P22^2</f>
        <v>40.125186419753071</v>
      </c>
    </row>
    <row r="23" spans="1:29" x14ac:dyDescent="0.25">
      <c r="J23" s="7">
        <f t="shared" si="8"/>
        <v>8.0627777777777823</v>
      </c>
      <c r="K23" s="7">
        <f>J23^2</f>
        <v>65.008385493827234</v>
      </c>
      <c r="L23" s="7">
        <f>K4-H$21</f>
        <v>-4.7422222222222175</v>
      </c>
      <c r="M23" s="7">
        <f>L23^2</f>
        <v>22.488671604938226</v>
      </c>
      <c r="N23" s="7">
        <f>L4-H$21</f>
        <v>-2.0805555555555557</v>
      </c>
      <c r="O23" s="7">
        <f>N23^2</f>
        <v>4.3287114197530867</v>
      </c>
      <c r="P23" s="7">
        <f>M4-H$21</f>
        <v>-10.628888888888888</v>
      </c>
      <c r="Q23" s="7">
        <f>P23^2</f>
        <v>112.97327901234566</v>
      </c>
    </row>
    <row r="24" spans="1:29" x14ac:dyDescent="0.25">
      <c r="J24" s="7">
        <f t="shared" si="8"/>
        <v>0.19277777777777771</v>
      </c>
      <c r="K24" s="7">
        <f t="shared" ref="K24:K39" si="9">J24^2</f>
        <v>3.716327160493825E-2</v>
      </c>
      <c r="L24" s="7">
        <f>K5-H$21</f>
        <v>-16.393888888888888</v>
      </c>
      <c r="M24" s="7">
        <f>L24^2</f>
        <v>268.75959290123456</v>
      </c>
      <c r="N24" s="7">
        <f>L5-H$21</f>
        <v>-15.733888888888892</v>
      </c>
      <c r="O24" s="7">
        <f>N24^2</f>
        <v>247.55525956790132</v>
      </c>
      <c r="P24" s="7">
        <f>M5-H$21</f>
        <v>4.2944444444444443</v>
      </c>
      <c r="Q24" s="7">
        <f t="shared" ref="Q24" si="10">P24^2</f>
        <v>18.44225308641975</v>
      </c>
    </row>
    <row r="25" spans="1:29" x14ac:dyDescent="0.25">
      <c r="H25" s="5"/>
      <c r="J25" s="7">
        <f t="shared" si="8"/>
        <v>19.602777777777778</v>
      </c>
      <c r="K25" s="7">
        <f t="shared" si="9"/>
        <v>384.26889660493828</v>
      </c>
      <c r="L25" s="7"/>
    </row>
    <row r="26" spans="1:29" x14ac:dyDescent="0.25">
      <c r="J26" s="7">
        <f t="shared" si="8"/>
        <v>-17.17722222222222</v>
      </c>
      <c r="K26" s="7">
        <f t="shared" si="9"/>
        <v>295.05696327160484</v>
      </c>
      <c r="L26" s="1" t="s">
        <v>30</v>
      </c>
      <c r="N26" s="1" t="s">
        <v>31</v>
      </c>
      <c r="P26" s="1" t="s">
        <v>32</v>
      </c>
    </row>
    <row r="27" spans="1:29" x14ac:dyDescent="0.25">
      <c r="J27" s="7">
        <f t="shared" si="8"/>
        <v>-16.867222222222217</v>
      </c>
      <c r="K27" s="7">
        <f t="shared" si="9"/>
        <v>284.503185493827</v>
      </c>
      <c r="L27" s="7">
        <f>N3-H$21</f>
        <v>6.1594444444444463</v>
      </c>
      <c r="M27" s="7">
        <f>L27^2</f>
        <v>37.938755864197553</v>
      </c>
      <c r="N27" s="7">
        <f>O3-H$21</f>
        <v>-6.1622222222222192</v>
      </c>
      <c r="O27" s="7">
        <f>N27^2</f>
        <v>37.972982716049344</v>
      </c>
      <c r="P27" s="7">
        <f>P3-H$21</f>
        <v>-0.198888888888888</v>
      </c>
      <c r="Q27" s="7">
        <f>P27^2</f>
        <v>3.9556790123456441E-2</v>
      </c>
    </row>
    <row r="28" spans="1:29" x14ac:dyDescent="0.25">
      <c r="J28" s="7">
        <f t="shared" si="8"/>
        <v>-14.517222222222223</v>
      </c>
      <c r="K28" s="7">
        <f t="shared" si="9"/>
        <v>210.74974104938275</v>
      </c>
      <c r="L28" s="7">
        <f>N4-H$21</f>
        <v>-1.4855555555555497</v>
      </c>
      <c r="M28" s="7">
        <f>L28^2</f>
        <v>2.2068753086419579</v>
      </c>
      <c r="N28" s="7">
        <f>O4-H$21</f>
        <v>4.8261111111111106</v>
      </c>
      <c r="O28" s="7">
        <f>N28^2</f>
        <v>23.291348456790118</v>
      </c>
      <c r="P28" s="7">
        <f>P4-H$21</f>
        <v>3.7877777777777766</v>
      </c>
      <c r="Q28" s="7">
        <f>P28^2</f>
        <v>14.347260493827152</v>
      </c>
    </row>
    <row r="29" spans="1:29" x14ac:dyDescent="0.25">
      <c r="J29" s="7">
        <f t="shared" si="8"/>
        <v>-26.327222222222218</v>
      </c>
      <c r="K29" s="7">
        <f t="shared" si="9"/>
        <v>693.12262993827142</v>
      </c>
      <c r="L29" s="7">
        <f>N5-H$21</f>
        <v>-4.6738888888888894</v>
      </c>
      <c r="M29" s="7">
        <f>L29^2</f>
        <v>21.845237345679017</v>
      </c>
      <c r="N29" s="7">
        <f>O5-H$21</f>
        <v>1.3361111111111086</v>
      </c>
      <c r="O29" s="7">
        <f>N29^2</f>
        <v>1.7851929012345611</v>
      </c>
      <c r="P29" s="7">
        <f>P5-H$21</f>
        <v>-3.5888888888888815</v>
      </c>
      <c r="Q29" s="7">
        <f>P29^2</f>
        <v>12.88012345679007</v>
      </c>
    </row>
    <row r="30" spans="1:29" x14ac:dyDescent="0.25">
      <c r="J30" s="7">
        <f t="shared" si="8"/>
        <v>-22.787222222222226</v>
      </c>
      <c r="K30" s="7">
        <f t="shared" si="9"/>
        <v>519.25749660493841</v>
      </c>
      <c r="L30" s="7"/>
    </row>
    <row r="31" spans="1:29" x14ac:dyDescent="0.25">
      <c r="J31" s="7">
        <f t="shared" si="8"/>
        <v>41.892777777777781</v>
      </c>
      <c r="K31" s="7">
        <f t="shared" si="9"/>
        <v>1755.0048299382718</v>
      </c>
      <c r="L31" s="7"/>
    </row>
    <row r="32" spans="1:29" x14ac:dyDescent="0.25">
      <c r="J32" s="7">
        <f t="shared" si="8"/>
        <v>40.282777777777781</v>
      </c>
      <c r="K32" s="7">
        <f t="shared" si="9"/>
        <v>1622.7021854938275</v>
      </c>
      <c r="L32" s="7"/>
    </row>
    <row r="33" spans="10:12" x14ac:dyDescent="0.25">
      <c r="J33" s="7">
        <f t="shared" si="8"/>
        <v>-9.487222222222222</v>
      </c>
      <c r="K33" s="7">
        <f t="shared" si="9"/>
        <v>90.007385493827158</v>
      </c>
      <c r="L33" s="7"/>
    </row>
    <row r="34" spans="10:12" x14ac:dyDescent="0.25">
      <c r="J34" s="7">
        <f t="shared" si="8"/>
        <v>-4.0172222222222231</v>
      </c>
      <c r="K34" s="7">
        <f t="shared" si="9"/>
        <v>16.138074382716056</v>
      </c>
      <c r="L34" s="7"/>
    </row>
    <row r="35" spans="10:12" x14ac:dyDescent="0.25">
      <c r="J35" s="7">
        <f t="shared" si="8"/>
        <v>8.8227777777777803</v>
      </c>
      <c r="K35" s="7">
        <f t="shared" si="9"/>
        <v>77.841407716049432</v>
      </c>
      <c r="L35" s="7"/>
    </row>
    <row r="36" spans="10:12" x14ac:dyDescent="0.25">
      <c r="J36" s="7">
        <f t="shared" si="8"/>
        <v>-18.817222222222227</v>
      </c>
      <c r="K36" s="7">
        <f t="shared" si="9"/>
        <v>354.08785216049404</v>
      </c>
      <c r="L36" s="7"/>
    </row>
    <row r="37" spans="10:12" x14ac:dyDescent="0.25">
      <c r="J37" s="7">
        <f t="shared" si="8"/>
        <v>18.052777777777781</v>
      </c>
      <c r="K37" s="7">
        <f t="shared" si="9"/>
        <v>325.90278549382725</v>
      </c>
      <c r="L37" s="7"/>
    </row>
    <row r="38" spans="10:12" x14ac:dyDescent="0.25">
      <c r="J38" s="7">
        <f t="shared" si="8"/>
        <v>-26.147222222222226</v>
      </c>
      <c r="K38" s="7">
        <f t="shared" si="9"/>
        <v>683.67722993827181</v>
      </c>
      <c r="L38" s="7"/>
    </row>
    <row r="39" spans="10:12" x14ac:dyDescent="0.25">
      <c r="J39" s="7">
        <f t="shared" si="8"/>
        <v>-26.637222222222221</v>
      </c>
      <c r="K39" s="7">
        <f t="shared" si="9"/>
        <v>709.54160771604927</v>
      </c>
      <c r="L39" s="7"/>
    </row>
    <row r="40" spans="10:12" x14ac:dyDescent="0.25">
      <c r="J40" s="5"/>
    </row>
    <row r="41" spans="10:12" x14ac:dyDescent="0.25">
      <c r="J41" s="5"/>
    </row>
    <row r="42" spans="10:12" x14ac:dyDescent="0.25">
      <c r="J42" s="5"/>
    </row>
    <row r="43" spans="10:12" x14ac:dyDescent="0.25">
      <c r="J43" s="5"/>
    </row>
  </sheetData>
  <mergeCells count="10">
    <mergeCell ref="X13:AC16"/>
    <mergeCell ref="S17:U17"/>
    <mergeCell ref="R18:U18"/>
    <mergeCell ref="AA17:AC17"/>
    <mergeCell ref="Z18:AC18"/>
    <mergeCell ref="A1:A2"/>
    <mergeCell ref="H1:H2"/>
    <mergeCell ref="J1:J2"/>
    <mergeCell ref="K1:P1"/>
    <mergeCell ref="P15:U16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Yu-Cheng Chou</dc:creator>
  <cp:lastModifiedBy>adm</cp:lastModifiedBy>
  <dcterms:created xsi:type="dcterms:W3CDTF">2023-05-24T13:22:04Z</dcterms:created>
  <dcterms:modified xsi:type="dcterms:W3CDTF">2024-05-31T01:40:45Z</dcterms:modified>
</cp:coreProperties>
</file>